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wvanleeuwen/Downloads/"/>
    </mc:Choice>
  </mc:AlternateContent>
  <xr:revisionPtr revIDLastSave="0" documentId="8_{863374D7-041E-7947-BB82-FFE8C1C6DAAE}" xr6:coauthVersionLast="47" xr6:coauthVersionMax="47" xr10:uidLastSave="{00000000-0000-0000-0000-000000000000}"/>
  <bookViews>
    <workbookView xWindow="0" yWindow="600" windowWidth="28800" windowHeight="16160" xr2:uid="{38B69268-4AEF-D649-9B6C-02F301E70B6F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" l="1"/>
  <c r="E64" i="1"/>
  <c r="E63" i="1"/>
  <c r="B63" i="1"/>
  <c r="F36" i="1"/>
  <c r="F34" i="1"/>
  <c r="F32" i="1"/>
  <c r="G34" i="1"/>
  <c r="G22" i="1"/>
  <c r="F22" i="1"/>
  <c r="E69" i="1"/>
  <c r="E65" i="1"/>
  <c r="E66" i="1"/>
  <c r="E67" i="1"/>
  <c r="E68" i="1"/>
  <c r="E70" i="1"/>
  <c r="E71" i="1"/>
  <c r="E72" i="1"/>
  <c r="E73" i="1"/>
  <c r="E74" i="1"/>
  <c r="F30" i="1" l="1"/>
  <c r="G30" i="1"/>
  <c r="G19" i="1"/>
  <c r="F19" i="1"/>
  <c r="G15" i="1" l="1"/>
  <c r="F14" i="1"/>
  <c r="F24" i="1" l="1"/>
  <c r="G24" i="1"/>
  <c r="G35" i="1" s="1"/>
  <c r="G37" i="1" l="1"/>
  <c r="F35" i="1"/>
  <c r="H38" i="1" l="1"/>
</calcChain>
</file>

<file path=xl/sharedStrings.xml><?xml version="1.0" encoding="utf-8"?>
<sst xmlns="http://schemas.openxmlformats.org/spreadsheetml/2006/main" count="112" uniqueCount="97">
  <si>
    <t>Gegevens berekening</t>
  </si>
  <si>
    <t>Aantal uren maandag</t>
  </si>
  <si>
    <t>Aantal uren dinsdag</t>
  </si>
  <si>
    <t xml:space="preserve">Aantal uren woensdag </t>
  </si>
  <si>
    <t>Aantal uren donderdag</t>
  </si>
  <si>
    <t>Aantal uren vrijdag onderbouw</t>
  </si>
  <si>
    <t>Aantal uren vrijdag bovenbouw</t>
  </si>
  <si>
    <t>Aantal lesuren per week groep 1-4</t>
  </si>
  <si>
    <t>Aantal lesturen per week groep 5-8</t>
  </si>
  <si>
    <t>Berekening</t>
  </si>
  <si>
    <t>Totaal aantal lesuren per jaar onderbouw</t>
  </si>
  <si>
    <t>23,75 x 52 + 3,75 + 2</t>
  </si>
  <si>
    <t>uur</t>
  </si>
  <si>
    <t>De 3,75 uur extra is voor 30 september*. De 2 uur extra is voor de Paasviering</t>
  </si>
  <si>
    <t>Totaal aantal lesuren per jaar bovenbouw</t>
  </si>
  <si>
    <t>25,75 x 52 + 3,75 +2</t>
  </si>
  <si>
    <t>Vakanties/feestdagen</t>
  </si>
  <si>
    <t>Data</t>
  </si>
  <si>
    <t>Uren onderbouw</t>
  </si>
  <si>
    <t>Uren bovenbouw</t>
  </si>
  <si>
    <t>Herfstvakantie midden</t>
  </si>
  <si>
    <t>19-10-2026 t/m 23-10-2026</t>
  </si>
  <si>
    <t>Kerstvakantie</t>
  </si>
  <si>
    <t>Voorjaarsvakantie</t>
  </si>
  <si>
    <t>22-02-2027 t/m 26-02-2027</t>
  </si>
  <si>
    <t>Goede Vrijdag t/m 2e Paasdag</t>
  </si>
  <si>
    <t>26-03-2027 t/m 29-03-2027</t>
  </si>
  <si>
    <t xml:space="preserve">Meivakantie </t>
  </si>
  <si>
    <t>26-04-2027 t/m 07-05-2027</t>
  </si>
  <si>
    <t>(inclusief Koningsdag, Bevrijdingsdag en Hemelvaart (6 mei 2027)</t>
  </si>
  <si>
    <t>Pinksteren (maandag 2e Pinksterdag) + dinsdag 18-5</t>
  </si>
  <si>
    <t>17-5-2027 t/m 18-5-2027</t>
  </si>
  <si>
    <t>Vanaf 2e Pinksterdag t/m zomervakantie = 9 weken</t>
  </si>
  <si>
    <t>Zomervakantie midden</t>
  </si>
  <si>
    <t>17-07-2027 t/m 29-08-2027</t>
  </si>
  <si>
    <t>Overige vrije momenten</t>
  </si>
  <si>
    <t xml:space="preserve">Dankdag </t>
  </si>
  <si>
    <t>Biddag</t>
  </si>
  <si>
    <t>vrije dag voor zomervakantie</t>
  </si>
  <si>
    <t xml:space="preserve">4 studiedagen+ 1 studiemiddag </t>
  </si>
  <si>
    <t>29 september, 9 november, 14 januari, 2 febr (middag),  24 juni</t>
  </si>
  <si>
    <t xml:space="preserve">Totaal aantal vrije uren </t>
  </si>
  <si>
    <t>Totaal lesuren</t>
  </si>
  <si>
    <t>Totaal uren groep 1-4</t>
  </si>
  <si>
    <t>Totaal uren groep 5-8</t>
  </si>
  <si>
    <t>Totaal uren groep 1-8</t>
  </si>
  <si>
    <t>Gemiddeld aantal uren per groep</t>
  </si>
  <si>
    <t xml:space="preserve">Onderaan dit bestand is berekend of we voldoen aan de wettelijke norm van 7520 uur in 8 jaar tijd. </t>
  </si>
  <si>
    <t>Opmerkingen</t>
  </si>
  <si>
    <t>Voor de berekening van het aantal lesuren dient te worden uitgegaan van een schooljaar van 52</t>
  </si>
  <si>
    <t>aaneengesloten weken van 1 oktober tot 1 oktober waarbij 30 september meegeteld wordt om 365</t>
  </si>
  <si>
    <t>dagen te hebben. Wanneer deze 30e een lesdag is, wordt deze meegeteld. Bij een schrikkeljaar wordt</t>
  </si>
  <si>
    <t>29 september meegeteld, wanneer dit een lesdag is. Voor het schooljaar 2026-2027 geldt daarom het</t>
  </si>
  <si>
    <t xml:space="preserve">volgende: 30 september 2026 valt op een woensdag en telt dus mee. Het is in 2027 geen schrikkeljaar. </t>
  </si>
  <si>
    <t>Er is geen extra dag nodig om mee te tellen. 30 september is berekend in D14 en D15.</t>
  </si>
  <si>
    <t>Wettelijke verplichtingen</t>
  </si>
  <si>
    <t>In de eerste vier schooljaren minimaal 3520 uur en in de laatste vier schooljaren minimaal 3760 uur.</t>
  </si>
  <si>
    <t>Dat zijn voor een onderbouwgroep minimaal 880 lesuren en voor een bovenbouwgroep minimaal 940</t>
  </si>
  <si>
    <t>lesuren per jaar. Bij gemiddeld 940 lesuren voor alle groepen wordt in 8 jaar het minimum van 7520 lesuren</t>
  </si>
  <si>
    <t xml:space="preserve">gemaakt. De groepen 3 t/m 8 mogen maximaal 7 keer per jaar een vierdaagse schoolweek. (m.u.v. de kortere weken </t>
  </si>
  <si>
    <t xml:space="preserve">als gevolg van de algemene feestdagen). </t>
  </si>
  <si>
    <t>Gemiddeld aantal uren per jaar (moet over 8 jaar minimaal 940 zijn)</t>
  </si>
  <si>
    <t>2026-2027</t>
  </si>
  <si>
    <t>Gestart in 2026</t>
  </si>
  <si>
    <t>uur per jaar gemiddeld tot nu toe</t>
  </si>
  <si>
    <t>2025-2026</t>
  </si>
  <si>
    <t>Gestart in 2025</t>
  </si>
  <si>
    <t>2024-2025</t>
  </si>
  <si>
    <t>Gestart in 2024</t>
  </si>
  <si>
    <t>2023-2024</t>
  </si>
  <si>
    <t>Gestart in 2023</t>
  </si>
  <si>
    <t>2022-2023</t>
  </si>
  <si>
    <t>Gestart in 2022:</t>
  </si>
  <si>
    <t>2021-2022</t>
  </si>
  <si>
    <t>Gestart in 2021:</t>
  </si>
  <si>
    <t>2020-2021</t>
  </si>
  <si>
    <t>Gestart in 2020:</t>
  </si>
  <si>
    <t>uur per jaar gemiddeld tot nu toe (moet minimaal 935 uur in 2027-2028)</t>
  </si>
  <si>
    <t>2019-2020</t>
  </si>
  <si>
    <t>Gestart in 2019:</t>
  </si>
  <si>
    <t xml:space="preserve">uur </t>
  </si>
  <si>
    <t>Voldoet aan de norm van 7520</t>
  </si>
  <si>
    <t>2018-2019</t>
  </si>
  <si>
    <t>Gestart in 2018:</t>
  </si>
  <si>
    <t>2017-2018</t>
  </si>
  <si>
    <t>Gestart in 2017:</t>
  </si>
  <si>
    <t>2016-2017</t>
  </si>
  <si>
    <t>Gestart in 2016:</t>
  </si>
  <si>
    <t>2015-2016</t>
  </si>
  <si>
    <t>Gestart in 2015:</t>
  </si>
  <si>
    <t xml:space="preserve">3 kwartier eerder uit in schoolkampweek </t>
  </si>
  <si>
    <t>Ochtend vrij gr 1/2 kijkregistratie</t>
  </si>
  <si>
    <t xml:space="preserve">*Een jaar bevat 1 dag meer dan 52 weken (een schrikkeljaar 2 dagen). </t>
  </si>
  <si>
    <t xml:space="preserve">Daarom wordt gekeken of 30 september een schooldag is. Zo ja telt deze extra mee. </t>
  </si>
  <si>
    <t>In 2026 is 30 september een woensdag (3,75 uur).</t>
  </si>
  <si>
    <t>Vakantierooster EH Bennekom 2026-2027 Berekening</t>
  </si>
  <si>
    <t>21-12-2026 t/m 01-01-2027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</si>
</sst>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6"/>
      <color rgb="FF4B88CB"/>
      <name val="Helvetica"/>
      <family val="2"/>
    </font>
    <font>
      <sz val="12"/>
      <color theme="1"/>
      <name val="Aptos Narrow"/>
      <scheme val="minor"/>
    </font>
    <font>
      <sz val="12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14" fontId="0" fillId="0" borderId="0" xfId="0" applyNumberForma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 vertical="top"/>
    </xf>
    <xf numFmtId="0" fontId="4" fillId="0" borderId="0" xfId="0" applyFont="1"/>
    <xf numFmtId="164" fontId="0" fillId="0" borderId="0" xfId="0" applyNumberFormat="1"/>
    <xf numFmtId="0" fontId="0" fillId="2" borderId="0" xfId="0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786ED-5907-3B4D-B530-D453B5486660}">
  <dimension ref="A1:I74"/>
  <sheetViews>
    <sheetView tabSelected="1" zoomScale="61" workbookViewId="0">
      <selection activeCell="L45" sqref="L45"/>
    </sheetView>
  </sheetViews>
  <sheetFormatPr baseColWidth="10" defaultColWidth="11" defaultRowHeight="16" x14ac:dyDescent="0.2"/>
  <cols>
    <col min="1" max="1" width="23.6640625" customWidth="1"/>
    <col min="2" max="2" width="23.33203125" customWidth="1"/>
    <col min="3" max="3" width="11.1640625" customWidth="1"/>
    <col min="4" max="4" width="15.1640625" customWidth="1"/>
    <col min="6" max="6" width="16.1640625" customWidth="1"/>
  </cols>
  <sheetData>
    <row r="1" spans="1:9" ht="21" x14ac:dyDescent="0.25">
      <c r="A1" s="3" t="s">
        <v>95</v>
      </c>
    </row>
    <row r="3" spans="1:9" x14ac:dyDescent="0.2">
      <c r="A3" s="1" t="s">
        <v>0</v>
      </c>
    </row>
    <row r="4" spans="1:9" x14ac:dyDescent="0.2">
      <c r="A4" t="s">
        <v>1</v>
      </c>
      <c r="C4">
        <v>5.5</v>
      </c>
    </row>
    <row r="5" spans="1:9" x14ac:dyDescent="0.2">
      <c r="A5" t="s">
        <v>2</v>
      </c>
      <c r="C5">
        <v>5.5</v>
      </c>
    </row>
    <row r="6" spans="1:9" x14ac:dyDescent="0.2">
      <c r="A6" t="s">
        <v>3</v>
      </c>
      <c r="C6">
        <v>3.75</v>
      </c>
    </row>
    <row r="7" spans="1:9" x14ac:dyDescent="0.2">
      <c r="A7" t="s">
        <v>4</v>
      </c>
      <c r="C7">
        <v>5.5</v>
      </c>
    </row>
    <row r="8" spans="1:9" x14ac:dyDescent="0.2">
      <c r="A8" t="s">
        <v>5</v>
      </c>
      <c r="C8">
        <v>3.5</v>
      </c>
    </row>
    <row r="9" spans="1:9" x14ac:dyDescent="0.2">
      <c r="A9" t="s">
        <v>6</v>
      </c>
      <c r="C9">
        <v>5.5</v>
      </c>
    </row>
    <row r="10" spans="1:9" x14ac:dyDescent="0.2">
      <c r="A10" t="s">
        <v>7</v>
      </c>
      <c r="C10">
        <v>23.75</v>
      </c>
    </row>
    <row r="11" spans="1:9" x14ac:dyDescent="0.2">
      <c r="A11" t="s">
        <v>8</v>
      </c>
      <c r="C11">
        <v>25.75</v>
      </c>
    </row>
    <row r="13" spans="1:9" x14ac:dyDescent="0.2">
      <c r="A13" s="1" t="s">
        <v>9</v>
      </c>
    </row>
    <row r="14" spans="1:9" x14ac:dyDescent="0.2">
      <c r="A14" t="s">
        <v>10</v>
      </c>
      <c r="D14" t="s">
        <v>11</v>
      </c>
      <c r="F14">
        <f>23.75*52+3.75+2</f>
        <v>1240.75</v>
      </c>
      <c r="H14" t="s">
        <v>12</v>
      </c>
      <c r="I14" t="s">
        <v>13</v>
      </c>
    </row>
    <row r="15" spans="1:9" x14ac:dyDescent="0.2">
      <c r="A15" t="s">
        <v>14</v>
      </c>
      <c r="D15" t="s">
        <v>15</v>
      </c>
      <c r="G15">
        <f>25.75*52+3.75+2</f>
        <v>1344.75</v>
      </c>
      <c r="H15" t="s">
        <v>12</v>
      </c>
      <c r="I15" t="s">
        <v>13</v>
      </c>
    </row>
    <row r="16" spans="1:9" x14ac:dyDescent="0.2">
      <c r="I16" t="s">
        <v>92</v>
      </c>
    </row>
    <row r="17" spans="1:9" x14ac:dyDescent="0.2">
      <c r="A17" s="1" t="s">
        <v>16</v>
      </c>
      <c r="C17" s="1" t="s">
        <v>17</v>
      </c>
      <c r="F17" s="1" t="s">
        <v>18</v>
      </c>
      <c r="G17" s="1" t="s">
        <v>19</v>
      </c>
      <c r="I17" t="s">
        <v>93</v>
      </c>
    </row>
    <row r="18" spans="1:9" x14ac:dyDescent="0.2">
      <c r="A18" t="s">
        <v>20</v>
      </c>
      <c r="C18" t="s">
        <v>21</v>
      </c>
      <c r="F18">
        <v>23.75</v>
      </c>
      <c r="G18">
        <v>25.75</v>
      </c>
      <c r="I18" t="s">
        <v>94</v>
      </c>
    </row>
    <row r="19" spans="1:9" x14ac:dyDescent="0.2">
      <c r="A19" t="s">
        <v>22</v>
      </c>
      <c r="C19" s="4" t="s">
        <v>96</v>
      </c>
      <c r="F19">
        <f>23.75*2</f>
        <v>47.5</v>
      </c>
      <c r="G19">
        <f>25.75*2</f>
        <v>51.5</v>
      </c>
    </row>
    <row r="20" spans="1:9" x14ac:dyDescent="0.2">
      <c r="A20" t="s">
        <v>23</v>
      </c>
      <c r="C20" t="s">
        <v>24</v>
      </c>
      <c r="F20">
        <v>23.75</v>
      </c>
      <c r="G20">
        <v>25.75</v>
      </c>
    </row>
    <row r="21" spans="1:9" x14ac:dyDescent="0.2">
      <c r="A21" t="s">
        <v>25</v>
      </c>
      <c r="C21" t="s">
        <v>26</v>
      </c>
      <c r="F21">
        <v>9</v>
      </c>
      <c r="G21">
        <v>11</v>
      </c>
    </row>
    <row r="22" spans="1:9" x14ac:dyDescent="0.2">
      <c r="A22" t="s">
        <v>27</v>
      </c>
      <c r="C22" t="s">
        <v>28</v>
      </c>
      <c r="F22">
        <f>23.75+23.75</f>
        <v>47.5</v>
      </c>
      <c r="G22">
        <f>25.75*2</f>
        <v>51.5</v>
      </c>
      <c r="H22" s="5"/>
      <c r="I22" t="s">
        <v>29</v>
      </c>
    </row>
    <row r="23" spans="1:9" x14ac:dyDescent="0.2">
      <c r="A23" t="s">
        <v>30</v>
      </c>
      <c r="C23" s="2" t="s">
        <v>31</v>
      </c>
      <c r="F23">
        <v>11</v>
      </c>
      <c r="G23">
        <v>11</v>
      </c>
      <c r="I23" t="s">
        <v>32</v>
      </c>
    </row>
    <row r="24" spans="1:9" x14ac:dyDescent="0.2">
      <c r="A24" t="s">
        <v>33</v>
      </c>
      <c r="C24" t="s">
        <v>34</v>
      </c>
      <c r="F24">
        <f>23.75*6</f>
        <v>142.5</v>
      </c>
      <c r="G24">
        <f>25.75*6</f>
        <v>154.5</v>
      </c>
    </row>
    <row r="26" spans="1:9" x14ac:dyDescent="0.2">
      <c r="A26" s="1" t="s">
        <v>35</v>
      </c>
      <c r="C26" s="1"/>
      <c r="G26" s="1"/>
    </row>
    <row r="27" spans="1:9" x14ac:dyDescent="0.2">
      <c r="A27" t="s">
        <v>36</v>
      </c>
      <c r="C27" s="2">
        <v>46330</v>
      </c>
      <c r="F27">
        <v>3.75</v>
      </c>
      <c r="G27">
        <v>3.75</v>
      </c>
    </row>
    <row r="28" spans="1:9" x14ac:dyDescent="0.2">
      <c r="A28" t="s">
        <v>37</v>
      </c>
      <c r="C28" s="2">
        <v>46456</v>
      </c>
      <c r="F28">
        <v>3.75</v>
      </c>
      <c r="G28">
        <v>3.75</v>
      </c>
    </row>
    <row r="29" spans="1:9" x14ac:dyDescent="0.2">
      <c r="A29" t="s">
        <v>38</v>
      </c>
      <c r="C29" s="2">
        <v>46584</v>
      </c>
      <c r="F29">
        <v>3.5</v>
      </c>
      <c r="G29">
        <v>5.5</v>
      </c>
    </row>
    <row r="30" spans="1:9" x14ac:dyDescent="0.2">
      <c r="A30" t="s">
        <v>39</v>
      </c>
      <c r="F30">
        <f>5.5+5.5+5.5+2+5.5</f>
        <v>24</v>
      </c>
      <c r="G30">
        <f>5.5+5.5+5.5+2+5.5</f>
        <v>24</v>
      </c>
      <c r="I30" t="s">
        <v>40</v>
      </c>
    </row>
    <row r="31" spans="1:9" x14ac:dyDescent="0.2">
      <c r="A31" t="s">
        <v>90</v>
      </c>
      <c r="F31">
        <v>0.75</v>
      </c>
      <c r="G31">
        <v>0.75</v>
      </c>
    </row>
    <row r="32" spans="1:9" x14ac:dyDescent="0.2">
      <c r="A32" t="s">
        <v>91</v>
      </c>
      <c r="F32">
        <f>3.75/2</f>
        <v>1.875</v>
      </c>
    </row>
    <row r="34" spans="1:8" x14ac:dyDescent="0.2">
      <c r="A34" t="s">
        <v>41</v>
      </c>
      <c r="F34">
        <f>SUM(F18:F32)</f>
        <v>342.625</v>
      </c>
      <c r="G34">
        <f>SUM(G18:G31)</f>
        <v>368.75</v>
      </c>
    </row>
    <row r="35" spans="1:8" x14ac:dyDescent="0.2">
      <c r="A35" t="s">
        <v>42</v>
      </c>
      <c r="F35" s="6">
        <f>F14-F34</f>
        <v>898.125</v>
      </c>
      <c r="G35" s="6">
        <f>G15-G34</f>
        <v>976</v>
      </c>
    </row>
    <row r="36" spans="1:8" x14ac:dyDescent="0.2">
      <c r="A36" t="s">
        <v>43</v>
      </c>
      <c r="F36">
        <f>F35*4</f>
        <v>3592.5</v>
      </c>
    </row>
    <row r="37" spans="1:8" x14ac:dyDescent="0.2">
      <c r="A37" t="s">
        <v>44</v>
      </c>
      <c r="G37">
        <f>G35*4</f>
        <v>3904</v>
      </c>
    </row>
    <row r="38" spans="1:8" x14ac:dyDescent="0.2">
      <c r="A38" t="s">
        <v>45</v>
      </c>
      <c r="H38" s="8">
        <f>G37+F36</f>
        <v>7496.5</v>
      </c>
    </row>
    <row r="39" spans="1:8" x14ac:dyDescent="0.2">
      <c r="A39" t="s">
        <v>46</v>
      </c>
      <c r="H39" s="7">
        <f>H38/8</f>
        <v>937.0625</v>
      </c>
    </row>
    <row r="41" spans="1:8" x14ac:dyDescent="0.2">
      <c r="A41" t="s">
        <v>47</v>
      </c>
    </row>
    <row r="45" spans="1:8" x14ac:dyDescent="0.2">
      <c r="A45" s="1" t="s">
        <v>48</v>
      </c>
    </row>
    <row r="46" spans="1:8" x14ac:dyDescent="0.2">
      <c r="A46" t="s">
        <v>49</v>
      </c>
    </row>
    <row r="47" spans="1:8" x14ac:dyDescent="0.2">
      <c r="A47" t="s">
        <v>50</v>
      </c>
    </row>
    <row r="48" spans="1:8" x14ac:dyDescent="0.2">
      <c r="A48" t="s">
        <v>51</v>
      </c>
    </row>
    <row r="49" spans="1:6" x14ac:dyDescent="0.2">
      <c r="A49" t="s">
        <v>52</v>
      </c>
    </row>
    <row r="50" spans="1:6" x14ac:dyDescent="0.2">
      <c r="A50" t="s">
        <v>53</v>
      </c>
    </row>
    <row r="51" spans="1:6" x14ac:dyDescent="0.2">
      <c r="A51" t="s">
        <v>54</v>
      </c>
    </row>
    <row r="53" spans="1:6" x14ac:dyDescent="0.2">
      <c r="A53" s="1" t="s">
        <v>55</v>
      </c>
    </row>
    <row r="54" spans="1:6" x14ac:dyDescent="0.2">
      <c r="A54" t="s">
        <v>56</v>
      </c>
    </row>
    <row r="55" spans="1:6" x14ac:dyDescent="0.2">
      <c r="A55" t="s">
        <v>57</v>
      </c>
    </row>
    <row r="56" spans="1:6" x14ac:dyDescent="0.2">
      <c r="A56" t="s">
        <v>58</v>
      </c>
    </row>
    <row r="57" spans="1:6" x14ac:dyDescent="0.2">
      <c r="A57" t="s">
        <v>59</v>
      </c>
    </row>
    <row r="58" spans="1:6" x14ac:dyDescent="0.2">
      <c r="A58" t="s">
        <v>60</v>
      </c>
    </row>
    <row r="62" spans="1:6" x14ac:dyDescent="0.2">
      <c r="A62" t="s">
        <v>61</v>
      </c>
    </row>
    <row r="63" spans="1:6" x14ac:dyDescent="0.2">
      <c r="A63" t="s">
        <v>62</v>
      </c>
      <c r="B63" s="7">
        <f>H39</f>
        <v>937.0625</v>
      </c>
      <c r="D63" t="s">
        <v>63</v>
      </c>
      <c r="E63" s="7">
        <f>B63</f>
        <v>937.0625</v>
      </c>
      <c r="F63" t="s">
        <v>64</v>
      </c>
    </row>
    <row r="64" spans="1:6" x14ac:dyDescent="0.2">
      <c r="A64" t="s">
        <v>65</v>
      </c>
      <c r="B64">
        <v>941.5</v>
      </c>
      <c r="D64" t="s">
        <v>66</v>
      </c>
      <c r="E64" s="7">
        <f>SUM(B63:B64)/2</f>
        <v>939.28125</v>
      </c>
      <c r="F64" t="s">
        <v>64</v>
      </c>
    </row>
    <row r="65" spans="1:7" x14ac:dyDescent="0.2">
      <c r="A65" t="s">
        <v>67</v>
      </c>
      <c r="B65">
        <v>935.5</v>
      </c>
      <c r="D65" t="s">
        <v>68</v>
      </c>
      <c r="E65" s="7">
        <f>SUM(B63:B65)/3</f>
        <v>938.02083333333337</v>
      </c>
      <c r="F65" t="s">
        <v>64</v>
      </c>
    </row>
    <row r="66" spans="1:7" x14ac:dyDescent="0.2">
      <c r="A66" t="s">
        <v>69</v>
      </c>
      <c r="B66">
        <v>945.5</v>
      </c>
      <c r="D66" t="s">
        <v>70</v>
      </c>
      <c r="E66" s="7">
        <f>SUM(B63:B66)/4</f>
        <v>939.890625</v>
      </c>
      <c r="F66" t="s">
        <v>64</v>
      </c>
    </row>
    <row r="67" spans="1:7" x14ac:dyDescent="0.2">
      <c r="A67" t="s">
        <v>71</v>
      </c>
      <c r="B67">
        <v>939.25</v>
      </c>
      <c r="D67" t="s">
        <v>72</v>
      </c>
      <c r="E67" s="7">
        <f>SUM(B63:B67)/5</f>
        <v>939.76250000000005</v>
      </c>
      <c r="F67" t="s">
        <v>64</v>
      </c>
    </row>
    <row r="68" spans="1:7" x14ac:dyDescent="0.2">
      <c r="A68" t="s">
        <v>73</v>
      </c>
      <c r="B68">
        <v>945.75</v>
      </c>
      <c r="D68" t="s">
        <v>74</v>
      </c>
      <c r="E68" s="7">
        <f>SUM(B63:B68)/6</f>
        <v>940.76041666666663</v>
      </c>
      <c r="F68" t="s">
        <v>64</v>
      </c>
    </row>
    <row r="69" spans="1:7" x14ac:dyDescent="0.2">
      <c r="A69" t="s">
        <v>75</v>
      </c>
      <c r="B69">
        <v>938.75</v>
      </c>
      <c r="D69" t="s">
        <v>76</v>
      </c>
      <c r="E69" s="7">
        <f>SUM(B63:B69)/7</f>
        <v>940.47321428571433</v>
      </c>
      <c r="F69" t="s">
        <v>77</v>
      </c>
    </row>
    <row r="70" spans="1:7" x14ac:dyDescent="0.2">
      <c r="A70" t="s">
        <v>78</v>
      </c>
      <c r="B70">
        <v>947.88</v>
      </c>
      <c r="D70" t="s">
        <v>79</v>
      </c>
      <c r="E70" s="7">
        <f>SUM(B63:B70)</f>
        <v>7531.1925000000001</v>
      </c>
      <c r="F70" t="s">
        <v>80</v>
      </c>
      <c r="G70" t="s">
        <v>81</v>
      </c>
    </row>
    <row r="71" spans="1:7" x14ac:dyDescent="0.2">
      <c r="A71" t="s">
        <v>82</v>
      </c>
      <c r="B71">
        <v>940.5</v>
      </c>
      <c r="D71" t="s">
        <v>83</v>
      </c>
      <c r="E71" s="7">
        <f>SUM(B64:B71)</f>
        <v>7534.63</v>
      </c>
      <c r="F71" t="s">
        <v>12</v>
      </c>
      <c r="G71" t="s">
        <v>81</v>
      </c>
    </row>
    <row r="72" spans="1:7" x14ac:dyDescent="0.2">
      <c r="A72" t="s">
        <v>84</v>
      </c>
      <c r="B72">
        <v>941.5</v>
      </c>
      <c r="D72" t="s">
        <v>85</v>
      </c>
      <c r="E72" s="7">
        <f>SUM(B65:B72)</f>
        <v>7534.63</v>
      </c>
      <c r="F72" t="s">
        <v>12</v>
      </c>
      <c r="G72" t="s">
        <v>81</v>
      </c>
    </row>
    <row r="73" spans="1:7" x14ac:dyDescent="0.2">
      <c r="A73" t="s">
        <v>86</v>
      </c>
      <c r="B73">
        <v>948.75</v>
      </c>
      <c r="D73" t="s">
        <v>87</v>
      </c>
      <c r="E73" s="7">
        <f>SUM(B66:B73)</f>
        <v>7547.88</v>
      </c>
      <c r="F73" t="s">
        <v>12</v>
      </c>
      <c r="G73" t="s">
        <v>81</v>
      </c>
    </row>
    <row r="74" spans="1:7" x14ac:dyDescent="0.2">
      <c r="A74" t="s">
        <v>88</v>
      </c>
      <c r="B74">
        <v>947.75</v>
      </c>
      <c r="D74" t="s">
        <v>89</v>
      </c>
      <c r="E74" s="7">
        <f>SUM(B67:B74)</f>
        <v>7550.13</v>
      </c>
      <c r="F74" t="s">
        <v>12</v>
      </c>
      <c r="G74" t="s">
        <v>81</v>
      </c>
    </row>
  </sheetData>
  <pageMargins left="0.7" right="0.7" top="0.75" bottom="0.75" header="0.3" footer="0.3"/>
  <pageSetup paperSize="9" orientation="portrait" r:id="rId1"/>
  <ignoredErrors>
    <ignoredError sqref="E65:E74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4136D1CC3DAC4C871AAF81468C8361" ma:contentTypeVersion="18" ma:contentTypeDescription="Een nieuw document maken." ma:contentTypeScope="" ma:versionID="4f050bdb9094db9fcd5142562a821210">
  <xsd:schema xmlns:xsd="http://www.w3.org/2001/XMLSchema" xmlns:xs="http://www.w3.org/2001/XMLSchema" xmlns:p="http://schemas.microsoft.com/office/2006/metadata/properties" xmlns:ns2="7362532c-3a43-434a-85ff-6d0949699181" xmlns:ns3="fbc169ff-d8ae-4137-ba8b-db2154e1e15c" targetNamespace="http://schemas.microsoft.com/office/2006/metadata/properties" ma:root="true" ma:fieldsID="a65f71552325536fcd238d55acd262b1" ns2:_="" ns3:_="">
    <xsd:import namespace="7362532c-3a43-434a-85ff-6d0949699181"/>
    <xsd:import namespace="fbc169ff-d8ae-4137-ba8b-db2154e1e1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62532c-3a43-434a-85ff-6d09496991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185564b0-752b-4923-a65d-a68c028b09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c169ff-d8ae-4137-ba8b-db2154e1e15c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f91ae50e-a919-4682-9227-2a26c48c3e2f}" ma:internalName="TaxCatchAll" ma:showField="CatchAllData" ma:web="fbc169ff-d8ae-4137-ba8b-db2154e1e1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c169ff-d8ae-4137-ba8b-db2154e1e15c" xsi:nil="true"/>
    <lcf76f155ced4ddcb4097134ff3c332f xmlns="7362532c-3a43-434a-85ff-6d094969918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5A94CC-BFB0-43F7-8400-663B41A8C6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62532c-3a43-434a-85ff-6d0949699181"/>
    <ds:schemaRef ds:uri="fbc169ff-d8ae-4137-ba8b-db2154e1e1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0F6811-5A5B-4210-8E4D-CFAA79EB0FBC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fbc169ff-d8ae-4137-ba8b-db2154e1e15c"/>
    <ds:schemaRef ds:uri="7362532c-3a43-434a-85ff-6d094969918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6B31109-DFB0-4AEC-954A-098475276A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J.W. van Leeuwen</dc:creator>
  <cp:keywords/>
  <dc:description/>
  <cp:lastModifiedBy>J.W. van Leeuwen </cp:lastModifiedBy>
  <cp:revision/>
  <dcterms:created xsi:type="dcterms:W3CDTF">2025-05-05T13:08:59Z</dcterms:created>
  <dcterms:modified xsi:type="dcterms:W3CDTF">2026-06-06T14:51:48Z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0x0101006A4136D1CC3DAC4C871AAF81468C8361</vt:lpwstr>
  </property>
  <property fmtid="{D5CDD505-2E9C-101B-9397-08002B2CF9AE}" pid="3" name="MediaServiceImageTags">
    <vt:lpwstr/>
  </property>
</Properties>
</file>